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jochenclaes/Dropbox/Take/Take a Glass/"/>
    </mc:Choice>
  </mc:AlternateContent>
  <xr:revisionPtr revIDLastSave="0" documentId="13_ncr:1_{C7CEB199-3658-444A-ABAA-62719CEECDD9}" xr6:coauthVersionLast="47" xr6:coauthVersionMax="47" xr10:uidLastSave="{00000000-0000-0000-0000-000000000000}"/>
  <bookViews>
    <workbookView xWindow="1420" yWindow="660" windowWidth="20160" windowHeight="17180" xr2:uid="{00000000-000D-0000-FFFF-FFFF00000000}"/>
  </bookViews>
  <sheets>
    <sheet name="Sheet1" sheetId="1" r:id="rId1"/>
    <sheet name="Sheet2" sheetId="2" state="hidden" r:id="rId2"/>
  </sheets>
  <definedNames>
    <definedName name="f_klantnr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" l="1"/>
  <c r="I61" i="1"/>
  <c r="H57" i="1"/>
  <c r="H52" i="1" l="1"/>
  <c r="H48" i="1"/>
  <c r="I48" i="1" s="1"/>
  <c r="H47" i="1"/>
  <c r="I47" i="1" s="1"/>
  <c r="H46" i="1"/>
  <c r="I46" i="1" s="1"/>
  <c r="H45" i="1"/>
  <c r="I45" i="1" s="1"/>
  <c r="I52" i="1"/>
  <c r="H51" i="1"/>
  <c r="I51" i="1" s="1"/>
  <c r="H27" i="1"/>
  <c r="I27" i="1" s="1"/>
  <c r="H16" i="1"/>
  <c r="I16" i="1" s="1"/>
  <c r="H22" i="1"/>
  <c r="I22" i="1" s="1"/>
  <c r="H34" i="1"/>
  <c r="I34" i="1" s="1"/>
  <c r="H33" i="1"/>
  <c r="I33" i="1" s="1"/>
  <c r="H32" i="1"/>
  <c r="I32" i="1" s="1"/>
  <c r="H31" i="1"/>
  <c r="I31" i="1" s="1"/>
  <c r="H30" i="1"/>
  <c r="I30" i="1" s="1"/>
  <c r="H40" i="1"/>
  <c r="I40" i="1" s="1"/>
  <c r="H59" i="1"/>
  <c r="I59" i="1" s="1"/>
  <c r="H60" i="1"/>
  <c r="I60" i="1" s="1"/>
  <c r="I57" i="1"/>
  <c r="H58" i="1"/>
  <c r="I58" i="1" s="1"/>
  <c r="H56" i="1"/>
  <c r="I56" i="1" s="1"/>
  <c r="H55" i="1"/>
  <c r="I55" i="1" s="1"/>
  <c r="H54" i="1"/>
  <c r="I54" i="1" s="1"/>
  <c r="H53" i="1"/>
  <c r="I53" i="1" s="1"/>
  <c r="H44" i="1"/>
  <c r="I44" i="1" s="1"/>
  <c r="H43" i="1"/>
  <c r="I43" i="1" s="1"/>
  <c r="H42" i="1"/>
  <c r="I42" i="1" s="1"/>
  <c r="H41" i="1"/>
  <c r="I41" i="1" s="1"/>
  <c r="H39" i="1"/>
  <c r="I39" i="1" s="1"/>
  <c r="H38" i="1"/>
  <c r="I38" i="1" s="1"/>
  <c r="H26" i="1"/>
  <c r="I26" i="1" s="1"/>
  <c r="H25" i="1"/>
  <c r="I25" i="1" s="1"/>
  <c r="H24" i="1"/>
  <c r="I24" i="1" s="1"/>
  <c r="H23" i="1"/>
  <c r="I23" i="1" s="1"/>
  <c r="H19" i="1"/>
  <c r="I19" i="1" s="1"/>
  <c r="H18" i="1"/>
  <c r="I18" i="1" s="1"/>
  <c r="H17" i="1"/>
  <c r="I17" i="1" s="1"/>
  <c r="I67" i="1" l="1"/>
  <c r="I68" i="1" s="1"/>
  <c r="I70" i="1" s="1"/>
</calcChain>
</file>

<file path=xl/sharedStrings.xml><?xml version="1.0" encoding="utf-8"?>
<sst xmlns="http://schemas.openxmlformats.org/spreadsheetml/2006/main" count="65" uniqueCount="65">
  <si>
    <t>OMSCHRIJVING</t>
  </si>
  <si>
    <t>PRIJS EURO</t>
  </si>
  <si>
    <t>SUBTOTAAL</t>
  </si>
  <si>
    <t>BTW</t>
  </si>
  <si>
    <t>TOTAAL</t>
  </si>
  <si>
    <t>EUR</t>
  </si>
  <si>
    <t>betaaltermijn:</t>
  </si>
  <si>
    <t>AANTAL</t>
  </si>
  <si>
    <t>EENHEIDSPRIJS</t>
  </si>
  <si>
    <t>www.jochenclaes.be - mail@jochenclaes.be - +32 496 46 77 64</t>
  </si>
  <si>
    <t>Bestelformulier</t>
  </si>
  <si>
    <t>Voornaam</t>
  </si>
  <si>
    <t>Brut Blanc de Blancs</t>
  </si>
  <si>
    <t>Brut Rosé</t>
  </si>
  <si>
    <t>Aspasie Champagne</t>
  </si>
  <si>
    <t>Naam</t>
  </si>
  <si>
    <t>Firma</t>
  </si>
  <si>
    <t>email</t>
  </si>
  <si>
    <t>telefoon</t>
  </si>
  <si>
    <t>BTW nummer</t>
  </si>
  <si>
    <t>Straat</t>
  </si>
  <si>
    <t>Postcode, Gemeente</t>
  </si>
  <si>
    <t>bij levering</t>
  </si>
  <si>
    <t xml:space="preserve">prijzen inclusief accijnzen en taxen </t>
  </si>
  <si>
    <t>IBAN BE49 7340 0812 5171 - BIC KREDBEBB</t>
  </si>
  <si>
    <t>Brut Reserve</t>
  </si>
  <si>
    <t>Take BV, Kerkweg 5, 3212 Pellenberg - VAT BE 0479.437.445</t>
  </si>
  <si>
    <t>Millésime 2013</t>
  </si>
  <si>
    <t>Paolo Manzone</t>
  </si>
  <si>
    <t>Barolo Meriame - rouge - 2020</t>
  </si>
  <si>
    <t>Bordeaux special</t>
  </si>
  <si>
    <t>Soleil Blanc - blanc - 2024</t>
  </si>
  <si>
    <t xml:space="preserve">Le Gris - rosé </t>
  </si>
  <si>
    <t>Le Cadet - rouge - 2023</t>
  </si>
  <si>
    <t>Réserve Cuvée Bastion - rouge - 2022</t>
  </si>
  <si>
    <t>Sebastiani California Chardonnay - blanc - 2022</t>
  </si>
  <si>
    <t>Lieubeau Confluent - blanc - 2024</t>
  </si>
  <si>
    <t>Paolo Manzone Reysu - blanc  - 2024</t>
  </si>
  <si>
    <t>Leza Garcia  - Orange - 2023</t>
  </si>
  <si>
    <t>Fattoria Di Basciano Chianti Rufina - rouge - 2023</t>
  </si>
  <si>
    <t>Il Poggione Rosso di Toscana - rouge - 2023</t>
  </si>
  <si>
    <t>Leza Garcia Rioja reserva  - rouge - 2020</t>
  </si>
  <si>
    <t>Paolo Manzone Mirine - rouge - 2023</t>
  </si>
  <si>
    <t>Domaine de l'Eglise - Pomerol - 2022</t>
  </si>
  <si>
    <t>Reysu- blanc - 2024</t>
  </si>
  <si>
    <t>Mirine - rouge - 2023</t>
  </si>
  <si>
    <t>Barolo Serralunga - rouge - 2021</t>
  </si>
  <si>
    <t>Barolo Riserva - rouge - 2018</t>
  </si>
  <si>
    <t>La Figuera - blanc - 2024</t>
  </si>
  <si>
    <t>Proefpakket Lauriga</t>
  </si>
  <si>
    <t>Château Lauriga</t>
  </si>
  <si>
    <t>10 om te proeven</t>
  </si>
  <si>
    <t>Il Poggione Rosso Di Montalcino - rouge - 2023</t>
  </si>
  <si>
    <t>Quiot Les Combs d'Arnevel - rouge - 2023</t>
  </si>
  <si>
    <t>Proefpakket Selectie</t>
  </si>
  <si>
    <t>Château Roquefort - Bordeaux blanc - 2023</t>
  </si>
  <si>
    <t>Château Bégadan  - Medoc - 2019</t>
  </si>
  <si>
    <t>Château Beau Site - Saint-Estèphe - 2022</t>
  </si>
  <si>
    <t>Haut Bages Monpelou - Pauillac - 2019</t>
  </si>
  <si>
    <t>Château Cos Labory - Saint-Estèphe 5e Grand Cru Classé - 2019</t>
  </si>
  <si>
    <t>Les Pagodes de Cos - Saint-Estèphe - 2020</t>
  </si>
  <si>
    <t>Les Pagodes de Cos - Saint-Estèphe - 2006</t>
  </si>
  <si>
    <t>Château Cos d'Estournel - Saint-Estèphe 2e Grand Cru Classé - 2021</t>
  </si>
  <si>
    <t>Château Cos d'Estournel - Saint-Estèphe 2e Grand Cru Classé - 2008</t>
  </si>
  <si>
    <t>Proefpakket 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</si>
</sst>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0.000"/>
  </numFmts>
  <fonts count="12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24"/>
      <color theme="1" tint="0.34998626667073579"/>
      <name val="Verdana"/>
      <family val="2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2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Lucida Handwriting"/>
      <family val="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/>
    <xf numFmtId="164" fontId="3" fillId="0" borderId="0" xfId="0" applyNumberFormat="1" applyFont="1"/>
    <xf numFmtId="0" fontId="3" fillId="0" borderId="4" xfId="0" applyFont="1" applyBorder="1"/>
    <xf numFmtId="0" fontId="3" fillId="0" borderId="4" xfId="0" quotePrefix="1" applyFont="1" applyBorder="1"/>
    <xf numFmtId="14" fontId="3" fillId="0" borderId="0" xfId="0" applyNumberFormat="1" applyFont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14" fontId="3" fillId="0" borderId="6" xfId="0" applyNumberFormat="1" applyFont="1" applyBorder="1" applyAlignment="1">
      <alignment horizontal="right"/>
    </xf>
    <xf numFmtId="4" fontId="3" fillId="0" borderId="0" xfId="0" applyNumberFormat="1" applyFont="1"/>
    <xf numFmtId="9" fontId="3" fillId="0" borderId="7" xfId="0" applyNumberFormat="1" applyFont="1" applyBorder="1"/>
    <xf numFmtId="4" fontId="3" fillId="0" borderId="7" xfId="0" applyNumberFormat="1" applyFont="1" applyBorder="1"/>
    <xf numFmtId="0" fontId="4" fillId="0" borderId="0" xfId="0" applyFont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4" fontId="6" fillId="2" borderId="0" xfId="0" applyNumberFormat="1" applyFont="1" applyFill="1"/>
    <xf numFmtId="0" fontId="7" fillId="0" borderId="0" xfId="0" applyFont="1" applyAlignment="1">
      <alignment horizontal="right"/>
    </xf>
    <xf numFmtId="0" fontId="8" fillId="0" borderId="4" xfId="0" applyFont="1" applyBorder="1"/>
    <xf numFmtId="0" fontId="8" fillId="0" borderId="0" xfId="0" applyFont="1"/>
    <xf numFmtId="0" fontId="9" fillId="0" borderId="0" xfId="0" applyFont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quotePrefix="1" applyFont="1"/>
    <xf numFmtId="2" fontId="3" fillId="0" borderId="8" xfId="0" applyNumberFormat="1" applyFont="1" applyBorder="1"/>
    <xf numFmtId="1" fontId="3" fillId="0" borderId="9" xfId="0" applyNumberFormat="1" applyFont="1" applyBorder="1" applyProtection="1">
      <protection locked="0"/>
    </xf>
    <xf numFmtId="0" fontId="10" fillId="0" borderId="0" xfId="0" applyFont="1"/>
    <xf numFmtId="0" fontId="8" fillId="0" borderId="4" xfId="0" quotePrefix="1" applyFont="1" applyBorder="1"/>
    <xf numFmtId="1" fontId="3" fillId="0" borderId="0" xfId="0" applyNumberFormat="1" applyFont="1" applyProtection="1">
      <protection locked="0"/>
    </xf>
    <xf numFmtId="0" fontId="8" fillId="0" borderId="0" xfId="0" quotePrefix="1" applyFont="1"/>
    <xf numFmtId="164" fontId="8" fillId="0" borderId="0" xfId="0" applyNumberFormat="1" applyFont="1"/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2" fontId="8" fillId="0" borderId="8" xfId="0" applyNumberFormat="1" applyFont="1" applyBorder="1"/>
    <xf numFmtId="1" fontId="3" fillId="0" borderId="0" xfId="0" applyNumberFormat="1" applyFont="1" applyAlignment="1" applyProtection="1">
      <alignment horizontal="right"/>
      <protection locked="0"/>
    </xf>
    <xf numFmtId="2" fontId="0" fillId="0" borderId="0" xfId="0" applyNumberFormat="1"/>
    <xf numFmtId="165" fontId="8" fillId="0" borderId="0" xfId="0" applyNumberFormat="1" applyFont="1"/>
    <xf numFmtId="2" fontId="3" fillId="0" borderId="6" xfId="0" applyNumberFormat="1" applyFont="1" applyBorder="1" applyAlignment="1">
      <alignment horizontal="right"/>
    </xf>
    <xf numFmtId="0" fontId="3" fillId="0" borderId="1" xfId="0" applyFont="1" applyBorder="1"/>
    <xf numFmtId="0" fontId="3" fillId="0" borderId="3" xfId="0" applyFont="1" applyBorder="1"/>
    <xf numFmtId="4" fontId="3" fillId="0" borderId="3" xfId="0" applyNumberFormat="1" applyFont="1" applyBorder="1"/>
    <xf numFmtId="2" fontId="11" fillId="0" borderId="0" xfId="0" applyNumberFormat="1" applyFont="1"/>
    <xf numFmtId="0" fontId="8" fillId="0" borderId="10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10" xfId="0" applyFont="1" applyBorder="1" applyProtection="1">
      <protection locked="0"/>
    </xf>
    <xf numFmtId="1" fontId="3" fillId="0" borderId="0" xfId="0" applyNumberFormat="1" applyFont="1" applyBorder="1" applyProtection="1"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76200</xdr:rowOff>
    </xdr:to>
    <xdr:pic>
      <xdr:nvPicPr>
        <xdr:cNvPr id="1157" name="Afbeelding 1" descr="Schermafbeelding 2015-05-29 om 09.38.13.png">
          <a:extLst>
            <a:ext uri="{FF2B5EF4-FFF2-40B4-BE49-F238E27FC236}">
              <a16:creationId xmlns:a16="http://schemas.microsoft.com/office/drawing/2014/main" id="{BC7F9342-C1B8-4E49-B5DB-8BD1CBD64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tabSelected="1" zoomScaleNormal="100" workbookViewId="0">
      <selection activeCell="N22" sqref="N22"/>
    </sheetView>
  </sheetViews>
  <sheetFormatPr baseColWidth="10" defaultColWidth="8.83203125" defaultRowHeight="13" x14ac:dyDescent="0.15"/>
  <cols>
    <col min="1" max="1" width="10.6640625" customWidth="1"/>
    <col min="2" max="2" width="4.1640625" customWidth="1"/>
    <col min="3" max="3" width="13.6640625" customWidth="1"/>
    <col min="4" max="4" width="13.5" customWidth="1"/>
    <col min="5" max="5" width="5.5" customWidth="1"/>
    <col min="6" max="6" width="10.5" customWidth="1"/>
    <col min="7" max="7" width="3.33203125" customWidth="1"/>
    <col min="8" max="8" width="12.5" bestFit="1" customWidth="1"/>
    <col min="9" max="9" width="12.1640625" bestFit="1" customWidth="1"/>
  </cols>
  <sheetData>
    <row r="1" spans="1:10" ht="33" customHeight="1" x14ac:dyDescent="0.45">
      <c r="C1" s="14"/>
      <c r="D1" s="31"/>
      <c r="I1" s="20" t="s">
        <v>10</v>
      </c>
    </row>
    <row r="2" spans="1:10" ht="14" x14ac:dyDescent="0.2">
      <c r="J2" s="1"/>
    </row>
    <row r="3" spans="1:10" s="1" customFormat="1" ht="33" customHeight="1" x14ac:dyDescent="0.2"/>
    <row r="4" spans="1:10" s="1" customFormat="1" ht="34" customHeight="1" x14ac:dyDescent="0.2">
      <c r="A4" s="1" t="s">
        <v>15</v>
      </c>
      <c r="F4" s="1" t="s">
        <v>11</v>
      </c>
    </row>
    <row r="5" spans="1:10" s="1" customFormat="1" ht="24" customHeight="1" x14ac:dyDescent="0.2">
      <c r="A5" s="47"/>
      <c r="B5" s="48"/>
      <c r="C5" s="48"/>
      <c r="D5" s="49"/>
      <c r="F5" s="47"/>
      <c r="G5" s="48"/>
      <c r="H5" s="48"/>
      <c r="I5" s="49"/>
    </row>
    <row r="6" spans="1:10" s="1" customFormat="1" ht="18" customHeight="1" x14ac:dyDescent="0.2">
      <c r="A6" s="24" t="s">
        <v>16</v>
      </c>
      <c r="B6" s="24"/>
      <c r="F6" s="24" t="s">
        <v>19</v>
      </c>
      <c r="G6" s="24"/>
    </row>
    <row r="7" spans="1:10" s="1" customFormat="1" ht="24" customHeight="1" x14ac:dyDescent="0.2">
      <c r="A7" s="50"/>
      <c r="B7" s="48"/>
      <c r="C7" s="48"/>
      <c r="D7" s="49"/>
      <c r="F7" s="50"/>
      <c r="G7" s="48"/>
      <c r="H7" s="48"/>
      <c r="I7" s="49"/>
    </row>
    <row r="8" spans="1:10" s="1" customFormat="1" ht="18" customHeight="1" x14ac:dyDescent="0.2">
      <c r="A8" s="1" t="s">
        <v>20</v>
      </c>
      <c r="C8" s="2"/>
      <c r="F8" s="1" t="s">
        <v>21</v>
      </c>
      <c r="H8" s="2"/>
    </row>
    <row r="9" spans="1:10" s="1" customFormat="1" ht="24" customHeight="1" x14ac:dyDescent="0.2">
      <c r="A9" s="50"/>
      <c r="B9" s="48"/>
      <c r="C9" s="48"/>
      <c r="D9" s="49"/>
      <c r="F9" s="50"/>
      <c r="G9" s="48"/>
      <c r="H9" s="48"/>
      <c r="I9" s="49"/>
    </row>
    <row r="10" spans="1:10" s="1" customFormat="1" ht="18" customHeight="1" x14ac:dyDescent="0.2">
      <c r="A10" s="1" t="s">
        <v>17</v>
      </c>
      <c r="C10" s="2"/>
      <c r="F10" s="1" t="s">
        <v>18</v>
      </c>
      <c r="H10" s="2"/>
    </row>
    <row r="11" spans="1:10" s="1" customFormat="1" ht="24" customHeight="1" x14ac:dyDescent="0.2">
      <c r="A11" s="50"/>
      <c r="B11" s="48"/>
      <c r="C11" s="48"/>
      <c r="D11" s="49"/>
      <c r="F11" s="50"/>
      <c r="G11" s="48"/>
      <c r="H11" s="48"/>
      <c r="I11" s="49"/>
    </row>
    <row r="12" spans="1:10" s="1" customFormat="1" ht="14" x14ac:dyDescent="0.2">
      <c r="D12" s="2"/>
      <c r="E12" s="2"/>
      <c r="F12" s="2"/>
      <c r="G12" s="2"/>
      <c r="H12" s="2"/>
      <c r="I12" s="2"/>
    </row>
    <row r="13" spans="1:10" s="1" customFormat="1" ht="14" x14ac:dyDescent="0.2">
      <c r="A13" s="15" t="s">
        <v>0</v>
      </c>
      <c r="B13" s="15"/>
      <c r="C13" s="15"/>
      <c r="D13" s="16"/>
      <c r="E13" s="16"/>
      <c r="F13" s="16" t="s">
        <v>7</v>
      </c>
      <c r="G13" s="16"/>
      <c r="H13" s="16" t="s">
        <v>8</v>
      </c>
      <c r="I13" s="16" t="s">
        <v>1</v>
      </c>
    </row>
    <row r="14" spans="1:10" s="1" customFormat="1" ht="14" x14ac:dyDescent="0.2">
      <c r="D14" s="2"/>
      <c r="E14" s="2"/>
      <c r="F14" s="2"/>
      <c r="G14" s="2"/>
      <c r="H14" s="2"/>
      <c r="I14" s="2"/>
    </row>
    <row r="15" spans="1:10" s="23" customFormat="1" ht="15" x14ac:dyDescent="0.2">
      <c r="A15" s="21" t="s">
        <v>14</v>
      </c>
      <c r="B15" s="22"/>
      <c r="C15" s="22"/>
      <c r="D15" s="35"/>
      <c r="E15" s="22"/>
      <c r="F15" s="22"/>
      <c r="G15" s="22"/>
      <c r="H15" s="41"/>
      <c r="I15" s="38"/>
    </row>
    <row r="16" spans="1:10" s="1" customFormat="1" ht="14" x14ac:dyDescent="0.2">
      <c r="A16" s="5" t="s">
        <v>25</v>
      </c>
      <c r="D16" s="4"/>
      <c r="E16" s="2"/>
      <c r="F16" s="30"/>
      <c r="H16" s="46">
        <f>25.8/1.21</f>
        <v>21.32231404958678</v>
      </c>
      <c r="I16" s="29">
        <f>F16*H16</f>
        <v>0</v>
      </c>
    </row>
    <row r="17" spans="1:9" s="1" customFormat="1" ht="14" x14ac:dyDescent="0.2">
      <c r="A17" s="5" t="s">
        <v>12</v>
      </c>
      <c r="D17" s="4"/>
      <c r="E17" s="2"/>
      <c r="F17" s="30"/>
      <c r="H17" s="40">
        <f>32.8/1.21</f>
        <v>27.107438016528924</v>
      </c>
      <c r="I17" s="29">
        <f>F17*H17</f>
        <v>0</v>
      </c>
    </row>
    <row r="18" spans="1:9" s="1" customFormat="1" ht="14" x14ac:dyDescent="0.2">
      <c r="A18" s="6" t="s">
        <v>13</v>
      </c>
      <c r="B18" s="28"/>
      <c r="D18" s="4"/>
      <c r="E18" s="2"/>
      <c r="F18" s="30"/>
      <c r="G18" s="7"/>
      <c r="H18" s="40">
        <f>30.8/1.21</f>
        <v>25.454545454545457</v>
      </c>
      <c r="I18" s="29">
        <f>F18*H18</f>
        <v>0</v>
      </c>
    </row>
    <row r="19" spans="1:9" s="1" customFormat="1" ht="14" x14ac:dyDescent="0.2">
      <c r="A19" s="6" t="s">
        <v>27</v>
      </c>
      <c r="B19" s="28"/>
      <c r="D19" s="4"/>
      <c r="E19" s="2"/>
      <c r="F19" s="30"/>
      <c r="G19" s="7"/>
      <c r="H19" s="40">
        <f>34.8/1.21</f>
        <v>28.760330578512395</v>
      </c>
      <c r="I19" s="29">
        <f>F19*H19</f>
        <v>0</v>
      </c>
    </row>
    <row r="20" spans="1:9" s="1" customFormat="1" ht="14" x14ac:dyDescent="0.2">
      <c r="A20" s="6"/>
      <c r="B20" s="28"/>
      <c r="D20" s="4"/>
      <c r="E20" s="2"/>
      <c r="F20" s="33"/>
      <c r="G20" s="7"/>
      <c r="H20" s="40"/>
      <c r="I20" s="29"/>
    </row>
    <row r="21" spans="1:9" s="23" customFormat="1" ht="15" x14ac:dyDescent="0.2">
      <c r="A21" s="32" t="s">
        <v>50</v>
      </c>
      <c r="B21" s="34"/>
      <c r="C21" s="22"/>
      <c r="D21" s="35"/>
      <c r="E21" s="36"/>
      <c r="F21" s="33"/>
      <c r="G21" s="37"/>
      <c r="H21" s="40"/>
      <c r="I21" s="29"/>
    </row>
    <row r="22" spans="1:9" s="23" customFormat="1" ht="15" x14ac:dyDescent="0.2">
      <c r="A22" s="6" t="s">
        <v>48</v>
      </c>
      <c r="B22" s="34"/>
      <c r="C22" s="22"/>
      <c r="D22" s="35"/>
      <c r="E22" s="36"/>
      <c r="F22" s="30"/>
      <c r="G22" s="37"/>
      <c r="H22" s="40">
        <f>11.9/1.21</f>
        <v>9.8347107438016543</v>
      </c>
      <c r="I22" s="29">
        <f>F22*H22</f>
        <v>0</v>
      </c>
    </row>
    <row r="23" spans="1:9" s="23" customFormat="1" ht="15" x14ac:dyDescent="0.2">
      <c r="A23" s="6" t="s">
        <v>31</v>
      </c>
      <c r="B23" s="34"/>
      <c r="C23" s="22"/>
      <c r="D23" s="35"/>
      <c r="E23" s="36"/>
      <c r="F23" s="30"/>
      <c r="G23" s="37"/>
      <c r="H23" s="40">
        <f>13.1/1.21</f>
        <v>10.826446280991735</v>
      </c>
      <c r="I23" s="29">
        <f>F23*H23</f>
        <v>0</v>
      </c>
    </row>
    <row r="24" spans="1:9" s="23" customFormat="1" ht="15" x14ac:dyDescent="0.2">
      <c r="A24" s="6" t="s">
        <v>32</v>
      </c>
      <c r="B24" s="34"/>
      <c r="C24" s="22"/>
      <c r="D24" s="35"/>
      <c r="E24" s="36"/>
      <c r="F24" s="30"/>
      <c r="G24" s="37"/>
      <c r="H24" s="40">
        <f>9.4/1.21</f>
        <v>7.7685950413223148</v>
      </c>
      <c r="I24" s="29">
        <f>F24*H24</f>
        <v>0</v>
      </c>
    </row>
    <row r="25" spans="1:9" s="1" customFormat="1" ht="14" x14ac:dyDescent="0.2">
      <c r="A25" s="6" t="s">
        <v>33</v>
      </c>
      <c r="B25" s="28"/>
      <c r="D25" s="4"/>
      <c r="E25" s="2"/>
      <c r="F25" s="30"/>
      <c r="G25" s="7"/>
      <c r="H25" s="40">
        <f>11.1/1.21</f>
        <v>9.1735537190082646</v>
      </c>
      <c r="I25" s="29">
        <f>F25*H25</f>
        <v>0</v>
      </c>
    </row>
    <row r="26" spans="1:9" s="1" customFormat="1" ht="14" x14ac:dyDescent="0.2">
      <c r="A26" s="6" t="s">
        <v>34</v>
      </c>
      <c r="B26" s="28"/>
      <c r="D26" s="4"/>
      <c r="E26" s="2"/>
      <c r="F26" s="30"/>
      <c r="G26" s="7"/>
      <c r="H26" s="40">
        <f>13.1/1.21</f>
        <v>10.826446280991735</v>
      </c>
      <c r="I26" s="29">
        <f>F26*H26</f>
        <v>0</v>
      </c>
    </row>
    <row r="27" spans="1:9" s="1" customFormat="1" ht="14" x14ac:dyDescent="0.2">
      <c r="A27" s="32" t="s">
        <v>49</v>
      </c>
      <c r="B27" s="28"/>
      <c r="D27" s="4"/>
      <c r="E27" s="2"/>
      <c r="F27" s="30"/>
      <c r="G27" s="7"/>
      <c r="H27" s="40">
        <f>69.7/1.21</f>
        <v>57.603305785123972</v>
      </c>
      <c r="I27" s="29">
        <f>F27*H27</f>
        <v>0</v>
      </c>
    </row>
    <row r="28" spans="1:9" s="1" customFormat="1" ht="14" x14ac:dyDescent="0.2">
      <c r="A28" s="6"/>
      <c r="B28" s="28"/>
      <c r="D28" s="4"/>
      <c r="E28" s="2"/>
      <c r="F28" s="51"/>
      <c r="G28" s="7"/>
      <c r="H28" s="40"/>
      <c r="I28" s="29"/>
    </row>
    <row r="29" spans="1:9" s="23" customFormat="1" ht="15" x14ac:dyDescent="0.2">
      <c r="A29" s="32" t="s">
        <v>28</v>
      </c>
      <c r="B29" s="34"/>
      <c r="C29" s="22"/>
      <c r="D29" s="35"/>
      <c r="E29" s="36"/>
      <c r="F29" s="33"/>
      <c r="G29" s="37"/>
      <c r="H29" s="40"/>
      <c r="I29" s="29"/>
    </row>
    <row r="30" spans="1:9" s="23" customFormat="1" ht="15" x14ac:dyDescent="0.2">
      <c r="A30" s="6" t="s">
        <v>44</v>
      </c>
      <c r="B30" s="34"/>
      <c r="C30" s="22"/>
      <c r="D30" s="35"/>
      <c r="E30" s="36"/>
      <c r="F30" s="30"/>
      <c r="G30" s="37"/>
      <c r="H30" s="40">
        <f>14.4/1.21</f>
        <v>11.900826446280993</v>
      </c>
      <c r="I30" s="29">
        <f>F30*H30</f>
        <v>0</v>
      </c>
    </row>
    <row r="31" spans="1:9" s="23" customFormat="1" ht="15" x14ac:dyDescent="0.2">
      <c r="A31" s="6" t="s">
        <v>45</v>
      </c>
      <c r="B31" s="34"/>
      <c r="C31" s="22"/>
      <c r="D31" s="35"/>
      <c r="E31" s="36"/>
      <c r="F31" s="30"/>
      <c r="G31" s="37"/>
      <c r="H31" s="40">
        <f>18.4/1.21</f>
        <v>15.206611570247933</v>
      </c>
      <c r="I31" s="29">
        <f>F31*H31</f>
        <v>0</v>
      </c>
    </row>
    <row r="32" spans="1:9" s="1" customFormat="1" ht="14" x14ac:dyDescent="0.2">
      <c r="A32" s="6" t="s">
        <v>46</v>
      </c>
      <c r="B32" s="28"/>
      <c r="D32" s="4"/>
      <c r="E32" s="2"/>
      <c r="F32" s="30"/>
      <c r="G32" s="7"/>
      <c r="H32" s="40">
        <f>29.9/1.21</f>
        <v>24.710743801652892</v>
      </c>
      <c r="I32" s="29">
        <f>F32*H32</f>
        <v>0</v>
      </c>
    </row>
    <row r="33" spans="1:9" s="1" customFormat="1" ht="14" x14ac:dyDescent="0.2">
      <c r="A33" s="6" t="s">
        <v>29</v>
      </c>
      <c r="B33" s="28"/>
      <c r="D33" s="4"/>
      <c r="E33" s="2"/>
      <c r="F33" s="30"/>
      <c r="G33" s="7"/>
      <c r="H33" s="40">
        <f>38/1.21</f>
        <v>31.404958677685951</v>
      </c>
      <c r="I33" s="29">
        <f>F33*H33</f>
        <v>0</v>
      </c>
    </row>
    <row r="34" spans="1:9" s="1" customFormat="1" ht="14" x14ac:dyDescent="0.2">
      <c r="A34" s="6" t="s">
        <v>47</v>
      </c>
      <c r="B34" s="28"/>
      <c r="D34" s="4"/>
      <c r="E34" s="2"/>
      <c r="F34" s="30"/>
      <c r="G34" s="7"/>
      <c r="H34" s="40">
        <f>55.9/1.21</f>
        <v>46.198347107438018</v>
      </c>
      <c r="I34" s="29">
        <f>F34*H34</f>
        <v>0</v>
      </c>
    </row>
    <row r="35" spans="1:9" s="1" customFormat="1" ht="14" x14ac:dyDescent="0.2">
      <c r="A35" s="6"/>
      <c r="B35" s="28"/>
      <c r="D35" s="4"/>
      <c r="E35" s="2"/>
      <c r="F35" s="30"/>
      <c r="G35" s="7"/>
      <c r="H35" s="40"/>
      <c r="I35" s="29"/>
    </row>
    <row r="36" spans="1:9" s="1" customFormat="1" ht="14" x14ac:dyDescent="0.2">
      <c r="A36" s="6"/>
      <c r="B36" s="28"/>
      <c r="D36" s="4"/>
      <c r="E36" s="2"/>
      <c r="F36" s="30"/>
      <c r="G36" s="7"/>
      <c r="H36" s="40"/>
      <c r="I36" s="29"/>
    </row>
    <row r="37" spans="1:9" s="1" customFormat="1" ht="14" x14ac:dyDescent="0.2">
      <c r="A37" s="32" t="s">
        <v>51</v>
      </c>
      <c r="B37" s="28"/>
      <c r="D37" s="4"/>
      <c r="E37" s="2"/>
      <c r="F37" s="30"/>
      <c r="G37" s="7"/>
      <c r="H37" s="40"/>
      <c r="I37" s="29"/>
    </row>
    <row r="38" spans="1:9" ht="14" x14ac:dyDescent="0.2">
      <c r="A38" s="5" t="s">
        <v>35</v>
      </c>
      <c r="F38" s="30"/>
      <c r="H38" s="40">
        <f>12.3/1.21</f>
        <v>10.165289256198347</v>
      </c>
      <c r="I38" s="29">
        <f>F38*H38</f>
        <v>0</v>
      </c>
    </row>
    <row r="39" spans="1:9" ht="14" x14ac:dyDescent="0.2">
      <c r="A39" s="5" t="s">
        <v>36</v>
      </c>
      <c r="F39" s="30"/>
      <c r="H39" s="40">
        <f>12.9/1.21</f>
        <v>10.66115702479339</v>
      </c>
      <c r="I39" s="29">
        <f>F39*H39</f>
        <v>0</v>
      </c>
    </row>
    <row r="40" spans="1:9" s="1" customFormat="1" ht="14" x14ac:dyDescent="0.2">
      <c r="A40" s="6" t="s">
        <v>37</v>
      </c>
      <c r="B40" s="28"/>
      <c r="D40" s="4"/>
      <c r="E40" s="2"/>
      <c r="F40" s="30"/>
      <c r="G40" s="7"/>
      <c r="H40" s="40">
        <f>14.4/1.21</f>
        <v>11.900826446280993</v>
      </c>
      <c r="I40" s="29">
        <f>F40*H40</f>
        <v>0</v>
      </c>
    </row>
    <row r="41" spans="1:9" s="1" customFormat="1" ht="14" x14ac:dyDescent="0.2">
      <c r="A41" s="6" t="s">
        <v>38</v>
      </c>
      <c r="B41" s="28"/>
      <c r="D41" s="4"/>
      <c r="E41" s="2"/>
      <c r="F41" s="30"/>
      <c r="G41" s="7"/>
      <c r="H41" s="40">
        <f>12.8/1.21</f>
        <v>10.578512396694215</v>
      </c>
      <c r="I41" s="29">
        <f>F41*H41</f>
        <v>0</v>
      </c>
    </row>
    <row r="42" spans="1:9" s="1" customFormat="1" ht="14" x14ac:dyDescent="0.2">
      <c r="A42" s="6" t="s">
        <v>39</v>
      </c>
      <c r="B42" s="28"/>
      <c r="D42" s="4"/>
      <c r="E42" s="2"/>
      <c r="F42" s="30"/>
      <c r="G42" s="7"/>
      <c r="H42" s="40">
        <f>11.5/1.21</f>
        <v>9.5041322314049594</v>
      </c>
      <c r="I42" s="29">
        <f>F42*H42</f>
        <v>0</v>
      </c>
    </row>
    <row r="43" spans="1:9" s="1" customFormat="1" ht="14" x14ac:dyDescent="0.2">
      <c r="A43" s="6" t="s">
        <v>40</v>
      </c>
      <c r="B43" s="28"/>
      <c r="D43" s="4"/>
      <c r="E43" s="2"/>
      <c r="F43" s="30"/>
      <c r="G43" s="7"/>
      <c r="H43" s="46">
        <f>11.9/1.21</f>
        <v>9.8347107438016543</v>
      </c>
      <c r="I43" s="29">
        <f>F43*H43</f>
        <v>0</v>
      </c>
    </row>
    <row r="44" spans="1:9" s="1" customFormat="1" ht="14" x14ac:dyDescent="0.2">
      <c r="A44" s="6" t="s">
        <v>41</v>
      </c>
      <c r="B44" s="28"/>
      <c r="D44" s="4"/>
      <c r="E44" s="2"/>
      <c r="F44" s="30"/>
      <c r="G44" s="7"/>
      <c r="H44" s="40">
        <f>13.6/1.21</f>
        <v>11.239669421487603</v>
      </c>
      <c r="I44" s="29">
        <f>F44*H44</f>
        <v>0</v>
      </c>
    </row>
    <row r="45" spans="1:9" s="1" customFormat="1" ht="14" x14ac:dyDescent="0.2">
      <c r="A45" s="6" t="s">
        <v>52</v>
      </c>
      <c r="B45" s="28"/>
      <c r="D45" s="4"/>
      <c r="E45" s="2"/>
      <c r="F45" s="30"/>
      <c r="G45" s="7"/>
      <c r="H45" s="40">
        <f>16.9/1.21</f>
        <v>13.96694214876033</v>
      </c>
      <c r="I45" s="29">
        <f>F45*H45</f>
        <v>0</v>
      </c>
    </row>
    <row r="46" spans="1:9" s="1" customFormat="1" ht="14" x14ac:dyDescent="0.2">
      <c r="A46" s="6" t="s">
        <v>42</v>
      </c>
      <c r="B46" s="28"/>
      <c r="D46" s="4"/>
      <c r="E46" s="2"/>
      <c r="F46" s="30"/>
      <c r="G46" s="7"/>
      <c r="H46" s="40">
        <f>18.4/1.21</f>
        <v>15.206611570247933</v>
      </c>
      <c r="I46" s="29">
        <f>F46*H46</f>
        <v>0</v>
      </c>
    </row>
    <row r="47" spans="1:9" s="1" customFormat="1" ht="14" x14ac:dyDescent="0.2">
      <c r="A47" s="6" t="s">
        <v>53</v>
      </c>
      <c r="B47" s="28"/>
      <c r="D47" s="4"/>
      <c r="E47" s="2"/>
      <c r="F47" s="30"/>
      <c r="G47" s="7"/>
      <c r="H47" s="40">
        <f>28.3/1.21</f>
        <v>23.388429752066116</v>
      </c>
      <c r="I47" s="29">
        <f>F47*H47</f>
        <v>0</v>
      </c>
    </row>
    <row r="48" spans="1:9" s="1" customFormat="1" ht="14" x14ac:dyDescent="0.2">
      <c r="A48" s="32" t="s">
        <v>54</v>
      </c>
      <c r="B48" s="28"/>
      <c r="D48" s="4"/>
      <c r="E48" s="2"/>
      <c r="F48" s="30"/>
      <c r="G48" s="7"/>
      <c r="H48" s="40">
        <f>76.6/1.21</f>
        <v>63.305785123966942</v>
      </c>
      <c r="I48" s="29">
        <f>F48*H48</f>
        <v>0</v>
      </c>
    </row>
    <row r="49" spans="1:9" s="1" customFormat="1" ht="14" x14ac:dyDescent="0.2">
      <c r="A49" s="6"/>
      <c r="B49" s="28"/>
      <c r="D49" s="4"/>
      <c r="E49" s="2"/>
      <c r="F49" s="33"/>
      <c r="G49" s="7"/>
      <c r="H49" s="40"/>
      <c r="I49" s="29"/>
    </row>
    <row r="50" spans="1:9" s="1" customFormat="1" ht="14" x14ac:dyDescent="0.2">
      <c r="A50" s="32" t="s">
        <v>30</v>
      </c>
      <c r="B50" s="28"/>
      <c r="D50" s="4"/>
      <c r="E50" s="2"/>
      <c r="F50" s="33"/>
      <c r="G50" s="7"/>
      <c r="H50" s="40"/>
      <c r="I50" s="29"/>
    </row>
    <row r="51" spans="1:9" s="1" customFormat="1" ht="14" x14ac:dyDescent="0.2">
      <c r="A51" s="6" t="s">
        <v>55</v>
      </c>
      <c r="B51" s="28"/>
      <c r="D51" s="4"/>
      <c r="E51" s="2"/>
      <c r="F51" s="30"/>
      <c r="G51" s="7"/>
      <c r="H51" s="40">
        <f>11.9/1.21</f>
        <v>9.8347107438016543</v>
      </c>
      <c r="I51" s="29">
        <f>F51*H51</f>
        <v>0</v>
      </c>
    </row>
    <row r="52" spans="1:9" s="1" customFormat="1" ht="14" x14ac:dyDescent="0.2">
      <c r="A52" s="6" t="s">
        <v>56</v>
      </c>
      <c r="B52" s="28"/>
      <c r="D52" s="4"/>
      <c r="E52" s="2"/>
      <c r="F52" s="30"/>
      <c r="G52" s="7"/>
      <c r="H52" s="40">
        <f>11.7/1.21</f>
        <v>9.6694214876033051</v>
      </c>
      <c r="I52" s="29">
        <f>F52*H52</f>
        <v>0</v>
      </c>
    </row>
    <row r="53" spans="1:9" s="1" customFormat="1" ht="14" x14ac:dyDescent="0.2">
      <c r="A53" s="6" t="s">
        <v>57</v>
      </c>
      <c r="B53" s="28"/>
      <c r="D53" s="4"/>
      <c r="E53" s="2"/>
      <c r="F53" s="30"/>
      <c r="G53" s="7"/>
      <c r="H53" s="40">
        <f>26.2/1.21</f>
        <v>21.652892561983471</v>
      </c>
      <c r="I53" s="29">
        <f>F53*H53</f>
        <v>0</v>
      </c>
    </row>
    <row r="54" spans="1:9" s="1" customFormat="1" ht="14" x14ac:dyDescent="0.2">
      <c r="A54" s="6" t="s">
        <v>58</v>
      </c>
      <c r="B54" s="28"/>
      <c r="D54" s="4"/>
      <c r="E54" s="2"/>
      <c r="F54" s="30"/>
      <c r="G54" s="7"/>
      <c r="H54" s="40">
        <f>30.5/1.21</f>
        <v>25.206611570247933</v>
      </c>
      <c r="I54" s="29">
        <f>F54*H54</f>
        <v>0</v>
      </c>
    </row>
    <row r="55" spans="1:9" s="1" customFormat="1" ht="14" x14ac:dyDescent="0.2">
      <c r="A55" s="6" t="s">
        <v>59</v>
      </c>
      <c r="B55" s="28"/>
      <c r="D55" s="4"/>
      <c r="E55" s="2"/>
      <c r="F55" s="30"/>
      <c r="G55" s="7"/>
      <c r="H55" s="40">
        <f>37.7/1.21</f>
        <v>31.157024793388434</v>
      </c>
      <c r="I55" s="29">
        <f>F55*H55</f>
        <v>0</v>
      </c>
    </row>
    <row r="56" spans="1:9" s="1" customFormat="1" ht="14" x14ac:dyDescent="0.2">
      <c r="A56" s="6" t="s">
        <v>43</v>
      </c>
      <c r="B56" s="28"/>
      <c r="D56" s="4"/>
      <c r="E56" s="2"/>
      <c r="F56" s="30"/>
      <c r="G56" s="7"/>
      <c r="H56" s="40">
        <f>49.9/1.21</f>
        <v>41.239669421487605</v>
      </c>
      <c r="I56" s="29">
        <f>F56*H56</f>
        <v>0</v>
      </c>
    </row>
    <row r="57" spans="1:9" s="1" customFormat="1" ht="14" x14ac:dyDescent="0.2">
      <c r="A57" s="6" t="s">
        <v>60</v>
      </c>
      <c r="B57" s="28"/>
      <c r="D57" s="4"/>
      <c r="E57" s="2"/>
      <c r="F57" s="30"/>
      <c r="G57" s="7"/>
      <c r="H57" s="40">
        <f>54/1.21</f>
        <v>44.628099173553721</v>
      </c>
      <c r="I57" s="29">
        <f>F57*H57</f>
        <v>0</v>
      </c>
    </row>
    <row r="58" spans="1:9" s="1" customFormat="1" ht="14" x14ac:dyDescent="0.2">
      <c r="A58" s="6" t="s">
        <v>61</v>
      </c>
      <c r="B58" s="28"/>
      <c r="D58" s="4"/>
      <c r="E58" s="2"/>
      <c r="F58" s="30"/>
      <c r="G58" s="7"/>
      <c r="H58" s="40">
        <f>72.8/1.21</f>
        <v>60.165289256198349</v>
      </c>
      <c r="I58" s="29">
        <f>F58*H58</f>
        <v>0</v>
      </c>
    </row>
    <row r="59" spans="1:9" s="1" customFormat="1" ht="14" x14ac:dyDescent="0.2">
      <c r="A59" s="6" t="s">
        <v>62</v>
      </c>
      <c r="B59" s="28"/>
      <c r="D59" s="4"/>
      <c r="E59" s="2"/>
      <c r="F59" s="30"/>
      <c r="G59" s="7"/>
      <c r="H59" s="40">
        <f>219/1.21</f>
        <v>180.9917355371901</v>
      </c>
      <c r="I59" s="29">
        <f>F59*H59</f>
        <v>0</v>
      </c>
    </row>
    <row r="60" spans="1:9" s="1" customFormat="1" ht="14" x14ac:dyDescent="0.2">
      <c r="A60" s="6" t="s">
        <v>63</v>
      </c>
      <c r="B60" s="28"/>
      <c r="D60" s="4"/>
      <c r="E60" s="2"/>
      <c r="F60" s="30"/>
      <c r="G60" s="7"/>
      <c r="H60" s="40">
        <f>229/1.21</f>
        <v>189.25619834710744</v>
      </c>
      <c r="I60" s="29">
        <f>F60*H60</f>
        <v>0</v>
      </c>
    </row>
    <row r="61" spans="1:9" s="1" customFormat="1" ht="14" x14ac:dyDescent="0.2">
      <c r="A61" s="32" t="s">
        <v>64</v>
      </c>
      <c r="B61" s="28"/>
      <c r="D61" s="4"/>
      <c r="E61" s="2"/>
      <c r="F61" s="30"/>
      <c r="G61" s="7"/>
      <c r="H61" s="40">
        <f>103.9/1.21</f>
        <v>85.867768595041326</v>
      </c>
      <c r="I61" s="29">
        <f>F61*H61</f>
        <v>0</v>
      </c>
    </row>
    <row r="62" spans="1:9" s="1" customFormat="1" ht="14" x14ac:dyDescent="0.2">
      <c r="A62" s="6"/>
      <c r="B62" s="28"/>
      <c r="D62" s="4"/>
      <c r="E62" s="2"/>
      <c r="F62" s="33"/>
      <c r="G62" s="7"/>
      <c r="H62" s="40"/>
      <c r="I62" s="29"/>
    </row>
    <row r="63" spans="1:9" s="1" customFormat="1" ht="14" x14ac:dyDescent="0.2">
      <c r="A63" s="6"/>
      <c r="B63" s="28"/>
      <c r="D63" s="4"/>
      <c r="E63" s="2"/>
      <c r="F63" s="33"/>
      <c r="G63" s="7"/>
      <c r="H63" s="40"/>
      <c r="I63" s="29"/>
    </row>
    <row r="64" spans="1:9" ht="14" x14ac:dyDescent="0.2">
      <c r="A64" s="6"/>
      <c r="F64" s="39"/>
      <c r="H64" s="40"/>
      <c r="I64" s="29"/>
    </row>
    <row r="65" spans="1:9" s="1" customFormat="1" ht="14" x14ac:dyDescent="0.2">
      <c r="A65" s="8"/>
      <c r="B65" s="9"/>
      <c r="C65" s="9"/>
      <c r="D65" s="9"/>
      <c r="E65" s="9"/>
      <c r="F65" s="10"/>
      <c r="G65" s="10"/>
      <c r="H65" s="42"/>
      <c r="I65" s="13"/>
    </row>
    <row r="66" spans="1:9" s="1" customFormat="1" ht="14" x14ac:dyDescent="0.2">
      <c r="I66" s="11"/>
    </row>
    <row r="67" spans="1:9" s="1" customFormat="1" ht="14" x14ac:dyDescent="0.2">
      <c r="F67" s="43" t="s">
        <v>2</v>
      </c>
      <c r="G67" s="3"/>
      <c r="H67" s="44"/>
      <c r="I67" s="45">
        <f>SUM(I15:I66)</f>
        <v>0</v>
      </c>
    </row>
    <row r="68" spans="1:9" s="1" customFormat="1" ht="14" x14ac:dyDescent="0.2">
      <c r="F68" s="8" t="s">
        <v>3</v>
      </c>
      <c r="G68" s="9"/>
      <c r="H68" s="12">
        <v>0.21</v>
      </c>
      <c r="I68" s="13">
        <f>ROUND(I67*0.21,2)</f>
        <v>0</v>
      </c>
    </row>
    <row r="69" spans="1:9" s="1" customFormat="1" ht="14" x14ac:dyDescent="0.2">
      <c r="I69" s="11"/>
    </row>
    <row r="70" spans="1:9" s="1" customFormat="1" ht="14" x14ac:dyDescent="0.2">
      <c r="A70" s="22"/>
      <c r="B70" s="22"/>
      <c r="F70" s="17" t="s">
        <v>4</v>
      </c>
      <c r="G70" s="17"/>
      <c r="H70" s="18" t="s">
        <v>5</v>
      </c>
      <c r="I70" s="19">
        <f>I67+I68</f>
        <v>0</v>
      </c>
    </row>
    <row r="71" spans="1:9" s="1" customFormat="1" ht="14" x14ac:dyDescent="0.2"/>
    <row r="72" spans="1:9" s="1" customFormat="1" ht="14" x14ac:dyDescent="0.2">
      <c r="F72" s="1" t="s">
        <v>23</v>
      </c>
    </row>
    <row r="73" spans="1:9" s="1" customFormat="1" ht="14" x14ac:dyDescent="0.2">
      <c r="F73" s="1" t="s">
        <v>6</v>
      </c>
      <c r="I73" s="2" t="s">
        <v>22</v>
      </c>
    </row>
    <row r="74" spans="1:9" s="1" customFormat="1" ht="14" x14ac:dyDescent="0.2"/>
    <row r="75" spans="1:9" s="1" customFormat="1" ht="14" x14ac:dyDescent="0.2">
      <c r="E75" s="25" t="s">
        <v>26</v>
      </c>
    </row>
    <row r="76" spans="1:9" s="1" customFormat="1" ht="14" x14ac:dyDescent="0.2">
      <c r="E76" s="25" t="s">
        <v>9</v>
      </c>
    </row>
    <row r="77" spans="1:9" s="1" customFormat="1" ht="14" x14ac:dyDescent="0.2">
      <c r="E77" s="25" t="s">
        <v>24</v>
      </c>
    </row>
    <row r="78" spans="1:9" s="1" customFormat="1" ht="14" x14ac:dyDescent="0.2"/>
    <row r="79" spans="1:9" s="1" customFormat="1" ht="14" x14ac:dyDescent="0.2"/>
    <row r="80" spans="1:9" s="1" customFormat="1" ht="14" x14ac:dyDescent="0.2">
      <c r="A80"/>
      <c r="B80"/>
      <c r="C80"/>
      <c r="D80"/>
    </row>
    <row r="83" spans="5:5" ht="14" x14ac:dyDescent="0.2">
      <c r="E83" s="26"/>
    </row>
    <row r="84" spans="5:5" ht="14" x14ac:dyDescent="0.2">
      <c r="E84" s="26"/>
    </row>
    <row r="85" spans="5:5" ht="14" x14ac:dyDescent="0.2">
      <c r="E85" s="26"/>
    </row>
    <row r="86" spans="5:5" ht="14" x14ac:dyDescent="0.2">
      <c r="E86" s="26"/>
    </row>
    <row r="87" spans="5:5" ht="14" x14ac:dyDescent="0.2">
      <c r="E87" s="26"/>
    </row>
    <row r="88" spans="5:5" ht="14" x14ac:dyDescent="0.2">
      <c r="E88" s="27"/>
    </row>
  </sheetData>
  <sheetProtection selectLockedCells="1"/>
  <mergeCells count="8">
    <mergeCell ref="A5:D5"/>
    <mergeCell ref="A7:D7"/>
    <mergeCell ref="A9:D9"/>
    <mergeCell ref="A11:D11"/>
    <mergeCell ref="F5:I5"/>
    <mergeCell ref="F7:I7"/>
    <mergeCell ref="F9:I9"/>
    <mergeCell ref="F11:I11"/>
  </mergeCells>
  <phoneticPr fontId="1" type="noConversion"/>
  <pageMargins left="0.68" right="0.28999999999999998" top="0.71" bottom="0.49" header="0.7" footer="0.51181102362204722"/>
  <pageSetup paperSize="9" scale="62" orientation="portrait" horizontalDpi="525" verticalDpi="525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Sheet2!$B$1:$B$11</xm:f>
          </x14:formula1>
          <xm:sqref>F64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12" sqref="B12"/>
    </sheetView>
  </sheetViews>
  <sheetFormatPr baseColWidth="10" defaultColWidth="8.83203125" defaultRowHeight="13" x14ac:dyDescent="0.15"/>
  <sheetData>
    <row r="1" spans="1:2" x14ac:dyDescent="0.15">
      <c r="A1">
        <v>0</v>
      </c>
      <c r="B1">
        <v>0</v>
      </c>
    </row>
    <row r="2" spans="1:2" x14ac:dyDescent="0.15">
      <c r="A2">
        <v>6</v>
      </c>
      <c r="B2">
        <v>1</v>
      </c>
    </row>
    <row r="3" spans="1:2" x14ac:dyDescent="0.15">
      <c r="A3">
        <v>12</v>
      </c>
      <c r="B3">
        <v>2</v>
      </c>
    </row>
    <row r="4" spans="1:2" x14ac:dyDescent="0.15">
      <c r="A4">
        <v>18</v>
      </c>
      <c r="B4">
        <v>3</v>
      </c>
    </row>
    <row r="5" spans="1:2" x14ac:dyDescent="0.15">
      <c r="A5">
        <v>24</v>
      </c>
      <c r="B5">
        <v>4</v>
      </c>
    </row>
    <row r="6" spans="1:2" x14ac:dyDescent="0.15">
      <c r="A6">
        <v>30</v>
      </c>
      <c r="B6">
        <v>5</v>
      </c>
    </row>
    <row r="7" spans="1:2" x14ac:dyDescent="0.15">
      <c r="A7">
        <v>36</v>
      </c>
      <c r="B7">
        <v>6</v>
      </c>
    </row>
    <row r="8" spans="1:2" x14ac:dyDescent="0.15">
      <c r="A8">
        <v>42</v>
      </c>
      <c r="B8">
        <v>7</v>
      </c>
    </row>
    <row r="9" spans="1:2" x14ac:dyDescent="0.15">
      <c r="A9">
        <v>48</v>
      </c>
      <c r="B9">
        <v>8</v>
      </c>
    </row>
    <row r="10" spans="1:2" x14ac:dyDescent="0.15">
      <c r="A10">
        <v>54</v>
      </c>
      <c r="B10">
        <v>9</v>
      </c>
    </row>
    <row r="11" spans="1:2" x14ac:dyDescent="0.15">
      <c r="A11">
        <v>60</v>
      </c>
      <c r="B11">
        <v>10</v>
      </c>
    </row>
  </sheetData>
  <phoneticPr fontId="1" type="noConversion"/>
  <dataValidations count="1">
    <dataValidation type="list" allowBlank="1" showInputMessage="1" showErrorMessage="1" sqref="A2:A10" xr:uid="{00000000-0002-0000-0100-000000000000}">
      <formula1>$A$2:$A$10</formula1>
    </dataValidation>
  </dataValidations>
  <pageMargins left="0.75" right="0.75" top="1" bottom="1" header="0.5" footer="0.5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Besite BVBA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Joeri De Leener</dc:creator>
  <cp:lastModifiedBy>Jochen Claes</cp:lastModifiedBy>
  <cp:lastPrinted>2019-09-25T16:08:41Z</cp:lastPrinted>
  <dcterms:created xsi:type="dcterms:W3CDTF">2003-02-26T11:47:35Z</dcterms:created>
  <dcterms:modified xsi:type="dcterms:W3CDTF">2026-01-24T17:51:08Z</dcterms:modified>
</cp:coreProperties>
</file>